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N62" i="1"/>
  <c r="H62"/>
  <c r="O60"/>
  <c r="O62" s="1"/>
  <c r="N60"/>
  <c r="M60"/>
  <c r="M62" s="1"/>
  <c r="L60"/>
  <c r="L62" s="1"/>
  <c r="K60"/>
  <c r="K62" s="1"/>
  <c r="J60"/>
  <c r="J62" s="1"/>
  <c r="J64" s="1"/>
  <c r="I60"/>
  <c r="I62" s="1"/>
  <c r="H60"/>
  <c r="G60"/>
  <c r="G62" s="1"/>
  <c r="F60"/>
  <c r="F62" s="1"/>
  <c r="E60"/>
  <c r="E62" s="1"/>
  <c r="O41"/>
  <c r="N41"/>
  <c r="M41"/>
  <c r="L41"/>
  <c r="K41"/>
  <c r="O37"/>
  <c r="N37"/>
  <c r="M37"/>
  <c r="L37"/>
  <c r="K37"/>
  <c r="J37"/>
  <c r="I37"/>
  <c r="H37"/>
  <c r="G37"/>
  <c r="F37"/>
  <c r="E37"/>
  <c r="I26"/>
  <c r="N17"/>
  <c r="N26" s="1"/>
  <c r="L17"/>
  <c r="L26" s="1"/>
  <c r="L28" s="1"/>
  <c r="J17"/>
  <c r="J26" s="1"/>
  <c r="I17"/>
  <c r="H17"/>
  <c r="H26" s="1"/>
  <c r="H28" s="1"/>
  <c r="G17"/>
  <c r="G26" s="1"/>
  <c r="F17"/>
  <c r="F26" s="1"/>
  <c r="E17"/>
  <c r="E26" s="1"/>
  <c r="E28" s="1"/>
  <c r="O15"/>
  <c r="O17" s="1"/>
  <c r="O26" s="1"/>
  <c r="O28" s="1"/>
  <c r="N15"/>
  <c r="M15"/>
  <c r="M17" s="1"/>
  <c r="M26" s="1"/>
  <c r="M28" s="1"/>
  <c r="K15"/>
  <c r="K17" s="1"/>
  <c r="K26" s="1"/>
  <c r="K28" s="1"/>
  <c r="K11"/>
  <c r="E11"/>
  <c r="L9"/>
  <c r="L11" s="1"/>
  <c r="K9"/>
  <c r="J9"/>
  <c r="J11" s="1"/>
  <c r="I9"/>
  <c r="I11" s="1"/>
  <c r="H9"/>
  <c r="H11" s="1"/>
  <c r="G9"/>
  <c r="G11" s="1"/>
  <c r="F9"/>
  <c r="F11" s="1"/>
  <c r="E9"/>
  <c r="O8"/>
  <c r="O9" s="1"/>
  <c r="O11" s="1"/>
  <c r="N8"/>
  <c r="N9" s="1"/>
  <c r="N11" s="1"/>
  <c r="M8"/>
  <c r="M9" s="1"/>
  <c r="M11" s="1"/>
  <c r="J28" l="1"/>
  <c r="I64" s="1"/>
  <c r="G28"/>
  <c r="I28"/>
  <c r="L64"/>
  <c r="F28"/>
  <c r="N28"/>
  <c r="M64" s="1"/>
  <c r="K64"/>
  <c r="N64"/>
</calcChain>
</file>

<file path=xl/sharedStrings.xml><?xml version="1.0" encoding="utf-8"?>
<sst xmlns="http://schemas.openxmlformats.org/spreadsheetml/2006/main" count="208" uniqueCount="110">
  <si>
    <t>الشركة الأهلية للزيوت</t>
  </si>
  <si>
    <t>قائمة المركز المالي</t>
  </si>
  <si>
    <t>Statement of Financial Position</t>
  </si>
  <si>
    <t>البيان</t>
  </si>
  <si>
    <t>الموجودات:</t>
  </si>
  <si>
    <t>Assets</t>
  </si>
  <si>
    <t xml:space="preserve">الموجودات الثابتة </t>
  </si>
  <si>
    <t>Fixed Assets</t>
  </si>
  <si>
    <t xml:space="preserve">الموجودات الثابتة بالقيمة الاصلية </t>
  </si>
  <si>
    <t>The original value of fixed assets</t>
  </si>
  <si>
    <t xml:space="preserve">الاهتلاكات المتراكمة </t>
  </si>
  <si>
    <t>Accumulated depreciation</t>
  </si>
  <si>
    <t xml:space="preserve">صافي الموجودات الثابتة </t>
  </si>
  <si>
    <t>Net Fixed Assets</t>
  </si>
  <si>
    <t xml:space="preserve">المشروعات قيد التنفيذ </t>
  </si>
  <si>
    <t>-</t>
  </si>
  <si>
    <t>Projects in Progress</t>
  </si>
  <si>
    <t xml:space="preserve">مجموع الموجودات الثابتة </t>
  </si>
  <si>
    <t>Total Fixed Assets</t>
  </si>
  <si>
    <t xml:space="preserve">الموجودات المتداولة </t>
  </si>
  <si>
    <t>Current Assets</t>
  </si>
  <si>
    <t xml:space="preserve">الزبائن </t>
  </si>
  <si>
    <t>Receivables</t>
  </si>
  <si>
    <t>مؤونة ديون مشكوك فيها</t>
  </si>
  <si>
    <t>Provision for doubtful debts</t>
  </si>
  <si>
    <t>مخصص حسميات الزبائن الجامدة</t>
  </si>
  <si>
    <t>Provision for discount for doubtful debts</t>
  </si>
  <si>
    <t>صافي الزبائن</t>
  </si>
  <si>
    <t>Net Receivables</t>
  </si>
  <si>
    <t>مخزون (الموجودات المختلفة )</t>
  </si>
  <si>
    <t>Inventory (Various assets)</t>
  </si>
  <si>
    <t>مخزون (قيد الصنع وتام وثانوي )</t>
  </si>
  <si>
    <t>Work in Process and Finished goods</t>
  </si>
  <si>
    <t xml:space="preserve">الإعتمادات المستندية وأوامر الشراء ومؤوناتها </t>
  </si>
  <si>
    <t>Letter of Credits, Purchase Orders and Provisions of purchase orders</t>
  </si>
  <si>
    <t xml:space="preserve">أمانات لدى الغير </t>
  </si>
  <si>
    <t>trust held at others</t>
  </si>
  <si>
    <t>تأمينات وسلف وذمم</t>
  </si>
  <si>
    <t>Insurance,  advances and receivables</t>
  </si>
  <si>
    <t>حسابات مدينة مختلفة</t>
  </si>
  <si>
    <t>Accounts receivable</t>
  </si>
  <si>
    <t xml:space="preserve">أرصدة مدينة اخرى </t>
  </si>
  <si>
    <t>Other Receivables</t>
  </si>
  <si>
    <t xml:space="preserve">أموال جاهزة </t>
  </si>
  <si>
    <t>Cash on hand and at bank</t>
  </si>
  <si>
    <t xml:space="preserve">مجموع الموجودات المتداولة </t>
  </si>
  <si>
    <t>Total Current Assets</t>
  </si>
  <si>
    <t xml:space="preserve">مجموع الموجودات </t>
  </si>
  <si>
    <t>Total Assets</t>
  </si>
  <si>
    <t>حقوق المساهمين</t>
  </si>
  <si>
    <t>Equity</t>
  </si>
  <si>
    <t>رأس المال المكتتب به والمسدد</t>
  </si>
  <si>
    <t>Share Capital</t>
  </si>
  <si>
    <t>إحتياطي قانوني</t>
  </si>
  <si>
    <t>Compulsory Reserves</t>
  </si>
  <si>
    <t>إحتياطي إختياري</t>
  </si>
  <si>
    <t>Voluntary Reserve</t>
  </si>
  <si>
    <t>مكاسب غير محققة</t>
  </si>
  <si>
    <t>Retained Earnings</t>
  </si>
  <si>
    <t xml:space="preserve">الأرباح المدورة المعدة للتوزيع </t>
  </si>
  <si>
    <t xml:space="preserve">Retained earnings available for distribution </t>
  </si>
  <si>
    <t xml:space="preserve">أرباح (خسائر) الفترة </t>
  </si>
  <si>
    <t>Profit (loss) for the period</t>
  </si>
  <si>
    <t xml:space="preserve">إجمالي حقوق المساهمين </t>
  </si>
  <si>
    <t>Total Equity</t>
  </si>
  <si>
    <t xml:space="preserve">المطلوبات طويلة الاجل </t>
  </si>
  <si>
    <t xml:space="preserve">ـ </t>
  </si>
  <si>
    <t>Long-term liabilities</t>
  </si>
  <si>
    <t>قرض خارجية /الهيئة العربية</t>
  </si>
  <si>
    <t>Loans from other entities</t>
  </si>
  <si>
    <t xml:space="preserve">مجموع المطلوبات طويلة الاجل </t>
  </si>
  <si>
    <t>Total long-term liabilities</t>
  </si>
  <si>
    <t xml:space="preserve">المطلوبات المتداولة </t>
  </si>
  <si>
    <t>Current Liabilities</t>
  </si>
  <si>
    <t>مؤونة مخاطر سيارات</t>
  </si>
  <si>
    <t>Cars Risk Margin</t>
  </si>
  <si>
    <t>أرباح مدورة معدة للتوزيع</t>
  </si>
  <si>
    <t xml:space="preserve"> Retained earnings available for distribution </t>
  </si>
  <si>
    <t>سندات وتسهيلات مصرفية معتمدة</t>
  </si>
  <si>
    <t>Bonds and banking facilities</t>
  </si>
  <si>
    <t xml:space="preserve">أقساط سندات و تسهيلات مصرفية مستحقة </t>
  </si>
  <si>
    <t xml:space="preserve">Installment of bonds and accrued banking facilities </t>
  </si>
  <si>
    <t>الموردون</t>
  </si>
  <si>
    <t xml:space="preserve">Suppliers </t>
  </si>
  <si>
    <t>مخصص تعويض تهاية خدمة العاملين</t>
  </si>
  <si>
    <t>Provision for employees’ end of service indemnity</t>
  </si>
  <si>
    <t xml:space="preserve">دائنون متنوعون </t>
  </si>
  <si>
    <t>Accounts payables</t>
  </si>
  <si>
    <t>مسؤولية اجتماعية</t>
  </si>
  <si>
    <t>Social responsibility</t>
  </si>
  <si>
    <t>حصة الصندوق التعاوني</t>
  </si>
  <si>
    <t>Cooperative Fund share</t>
  </si>
  <si>
    <t>مكافآت مجلس إدارة الشركة</t>
  </si>
  <si>
    <t>Board of Directors Bonus</t>
  </si>
  <si>
    <t>منحة العاملين السنوية</t>
  </si>
  <si>
    <t>Annual employee bonuses</t>
  </si>
  <si>
    <t xml:space="preserve">حسابات دائنة مختلفة </t>
  </si>
  <si>
    <t>Other Accounts payables</t>
  </si>
  <si>
    <t>مخصص التزامات أخرى</t>
  </si>
  <si>
    <t>Provision for other obligations</t>
  </si>
  <si>
    <t>مخصص ضريبة دخل الأرباح</t>
  </si>
  <si>
    <t>Profit income tax provision</t>
  </si>
  <si>
    <t>مصاريف مقدرة (مصاريف مستحقة غير مدفوعة)</t>
  </si>
  <si>
    <t xml:space="preserve">Estimated expenses </t>
  </si>
  <si>
    <t>أرصدة دائنة أخرى</t>
  </si>
  <si>
    <t>Other payables</t>
  </si>
  <si>
    <t xml:space="preserve">مجموع المطلوبات المتداولة </t>
  </si>
  <si>
    <t>Total Current Liabilities</t>
  </si>
  <si>
    <t xml:space="preserve">مجموع حقوق المساهمين والمطلوبات </t>
  </si>
  <si>
    <t>Total Liabilities and Equity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</si>
</sst>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b/>
      <sz val="12"/>
      <color rgb="FF222222"/>
      <name val="Arial"/>
      <family val="2"/>
    </font>
    <font>
      <u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7" fontId="4" fillId="0" borderId="1" xfId="0" applyNumberFormat="1" applyFont="1" applyFill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0" fontId="7" fillId="0" borderId="1" xfId="0" applyFont="1" applyBorder="1"/>
    <xf numFmtId="0" fontId="8" fillId="0" borderId="4" xfId="0" applyFont="1" applyBorder="1" applyAlignment="1">
      <alignment horizontal="right"/>
    </xf>
    <xf numFmtId="41" fontId="8" fillId="0" borderId="4" xfId="1" applyNumberFormat="1" applyFont="1" applyFill="1" applyBorder="1" applyAlignment="1">
      <alignment horizontal="right"/>
    </xf>
    <xf numFmtId="0" fontId="9" fillId="0" borderId="1" xfId="0" applyFont="1" applyBorder="1" applyAlignment="1"/>
    <xf numFmtId="41" fontId="8" fillId="0" borderId="4" xfId="0" applyNumberFormat="1" applyFont="1" applyBorder="1" applyAlignment="1">
      <alignment horizontal="right"/>
    </xf>
    <xf numFmtId="0" fontId="8" fillId="0" borderId="1" xfId="0" applyFont="1" applyBorder="1"/>
    <xf numFmtId="41" fontId="10" fillId="0" borderId="4" xfId="1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right" vertical="center"/>
    </xf>
    <xf numFmtId="41" fontId="6" fillId="3" borderId="4" xfId="1" applyNumberFormat="1" applyFont="1" applyFill="1" applyBorder="1" applyAlignment="1"/>
    <xf numFmtId="0" fontId="6" fillId="3" borderId="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41" fontId="4" fillId="0" borderId="4" xfId="1" applyNumberFormat="1" applyFont="1" applyFill="1" applyBorder="1" applyAlignment="1">
      <alignment horizontal="right"/>
    </xf>
    <xf numFmtId="0" fontId="11" fillId="0" borderId="1" xfId="0" applyFont="1" applyBorder="1" applyAlignment="1"/>
    <xf numFmtId="0" fontId="0" fillId="0" borderId="0" xfId="0" applyFont="1" applyAlignment="1">
      <alignment horizontal="right"/>
    </xf>
    <xf numFmtId="37" fontId="8" fillId="0" borderId="4" xfId="0" applyNumberFormat="1" applyFont="1" applyBorder="1" applyAlignment="1">
      <alignment horizontal="right"/>
    </xf>
    <xf numFmtId="37" fontId="8" fillId="0" borderId="4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37" fontId="12" fillId="0" borderId="4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37" fontId="4" fillId="0" borderId="4" xfId="0" applyNumberFormat="1" applyFont="1" applyBorder="1" applyAlignment="1">
      <alignment horizontal="right"/>
    </xf>
    <xf numFmtId="37" fontId="6" fillId="3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9" fillId="0" borderId="1" xfId="0" applyFont="1" applyBorder="1"/>
    <xf numFmtId="41" fontId="0" fillId="0" borderId="0" xfId="0" applyNumberFormat="1" applyAlignment="1">
      <alignment horizontal="right"/>
    </xf>
  </cellXfs>
  <cellStyles count="8">
    <cellStyle name="Comma [0]" xfId="1" builtinId="6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rightToLeft="1" tabSelected="1" topLeftCell="A38" workbookViewId="0">
      <selection activeCell="B37" sqref="B37"/>
    </sheetView>
  </sheetViews>
  <sheetFormatPr defaultColWidth="9.140625" defaultRowHeight="15"/>
  <cols>
    <col min="1" max="1" width="40.140625" style="2" bestFit="1" customWidth="1"/>
    <col min="2" max="2" width="19.42578125" style="2" customWidth="1"/>
    <col min="3" max="3" width="18.5703125" style="2" customWidth="1"/>
    <col min="4" max="4" width="20.42578125" style="2" customWidth="1"/>
    <col min="5" max="5" width="19.28515625" style="2" customWidth="1"/>
    <col min="6" max="6" width="19" style="3" customWidth="1"/>
    <col min="7" max="11" width="19.42578125" style="2" bestFit="1" customWidth="1"/>
    <col min="12" max="12" width="18.28515625" style="2" bestFit="1" customWidth="1"/>
    <col min="13" max="13" width="18.28515625" style="4" bestFit="1" customWidth="1"/>
    <col min="14" max="14" width="19.42578125" style="4" bestFit="1" customWidth="1"/>
    <col min="15" max="15" width="21.28515625" style="2" customWidth="1"/>
    <col min="16" max="16" width="43.7109375" style="2" customWidth="1"/>
    <col min="17" max="16384" width="9.140625" style="2"/>
  </cols>
  <sheetData>
    <row r="1" spans="1:16" ht="18.75">
      <c r="A1" s="1" t="s">
        <v>0</v>
      </c>
      <c r="M1" s="2"/>
      <c r="O1" s="4"/>
    </row>
    <row r="2" spans="1:16" ht="18">
      <c r="A2" s="5" t="s">
        <v>1</v>
      </c>
      <c r="B2" s="5"/>
      <c r="C2" s="5"/>
      <c r="D2" s="5"/>
      <c r="E2" s="5"/>
      <c r="F2" s="6"/>
      <c r="G2" s="5"/>
      <c r="H2" s="7"/>
      <c r="I2" s="7"/>
      <c r="J2" s="7"/>
      <c r="K2" s="8"/>
      <c r="L2" s="8"/>
      <c r="M2" s="8"/>
      <c r="N2" s="8"/>
      <c r="O2" s="8"/>
      <c r="P2" s="9" t="s">
        <v>2</v>
      </c>
    </row>
    <row r="3" spans="1:16">
      <c r="M3" s="2"/>
      <c r="O3" s="4"/>
    </row>
    <row r="4" spans="1:16" ht="16.5">
      <c r="A4" s="10" t="s">
        <v>3</v>
      </c>
      <c r="B4" s="11">
        <v>2020</v>
      </c>
      <c r="C4" s="11">
        <v>2019</v>
      </c>
      <c r="D4" s="11">
        <v>2018</v>
      </c>
      <c r="E4" s="11">
        <v>2017</v>
      </c>
      <c r="F4" s="11">
        <v>2016</v>
      </c>
      <c r="G4" s="11">
        <v>2015</v>
      </c>
      <c r="H4" s="11">
        <v>2014</v>
      </c>
      <c r="I4" s="11">
        <v>2013</v>
      </c>
      <c r="J4" s="11">
        <v>2012</v>
      </c>
      <c r="K4" s="11">
        <v>2011</v>
      </c>
      <c r="L4" s="11">
        <v>2010</v>
      </c>
      <c r="M4" s="11">
        <v>2009</v>
      </c>
      <c r="N4" s="11">
        <v>2008</v>
      </c>
      <c r="O4" s="11">
        <v>2007</v>
      </c>
      <c r="P4" s="11" t="s">
        <v>2</v>
      </c>
    </row>
    <row r="5" spans="1:16" ht="16.5">
      <c r="A5" s="12" t="s">
        <v>4</v>
      </c>
      <c r="B5" s="12"/>
      <c r="C5" s="12"/>
      <c r="D5" s="12"/>
      <c r="E5" s="12"/>
      <c r="F5" s="13"/>
      <c r="G5" s="12"/>
      <c r="H5" s="12"/>
      <c r="I5" s="12"/>
      <c r="J5" s="12"/>
      <c r="K5" s="12"/>
      <c r="L5" s="14"/>
      <c r="M5" s="14"/>
      <c r="N5" s="15"/>
      <c r="O5" s="15"/>
      <c r="P5" s="16" t="s">
        <v>5</v>
      </c>
    </row>
    <row r="6" spans="1:16" ht="16.5">
      <c r="A6" s="17" t="s">
        <v>6</v>
      </c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  <c r="M6" s="17"/>
      <c r="N6" s="19"/>
      <c r="O6" s="19"/>
      <c r="P6" s="20" t="s">
        <v>7</v>
      </c>
    </row>
    <row r="7" spans="1:16" ht="16.5">
      <c r="A7" s="21" t="s">
        <v>8</v>
      </c>
      <c r="B7" s="19">
        <v>1579866295</v>
      </c>
      <c r="C7" s="19">
        <v>1567403395</v>
      </c>
      <c r="D7" s="19">
        <v>1539719200</v>
      </c>
      <c r="E7" s="22">
        <v>1544787379</v>
      </c>
      <c r="F7" s="22">
        <v>1545215056</v>
      </c>
      <c r="G7" s="22">
        <v>1529508167</v>
      </c>
      <c r="H7" s="22">
        <v>1501722804</v>
      </c>
      <c r="I7" s="22">
        <v>1494327826</v>
      </c>
      <c r="J7" s="22">
        <v>1491984971</v>
      </c>
      <c r="K7" s="22">
        <v>1489164413</v>
      </c>
      <c r="L7" s="22">
        <v>1483492183</v>
      </c>
      <c r="M7" s="22">
        <v>1466552841</v>
      </c>
      <c r="N7" s="22">
        <v>1657480906</v>
      </c>
      <c r="O7" s="22">
        <v>1632133158</v>
      </c>
      <c r="P7" s="23" t="s">
        <v>9</v>
      </c>
    </row>
    <row r="8" spans="1:16" ht="16.5">
      <c r="A8" s="21" t="s">
        <v>10</v>
      </c>
      <c r="B8" s="22">
        <v>-1231538368</v>
      </c>
      <c r="C8" s="22">
        <v>-1185828577</v>
      </c>
      <c r="D8" s="22">
        <v>-1119208587</v>
      </c>
      <c r="E8" s="22">
        <v>-1063018167</v>
      </c>
      <c r="F8" s="22">
        <v>-1002172659</v>
      </c>
      <c r="G8" s="22">
        <v>-934967922</v>
      </c>
      <c r="H8" s="22">
        <v>-870417229</v>
      </c>
      <c r="I8" s="22">
        <v>-807463331</v>
      </c>
      <c r="J8" s="22">
        <v>-744747600</v>
      </c>
      <c r="K8" s="22">
        <v>-681997409</v>
      </c>
      <c r="L8" s="22">
        <v>-619308168</v>
      </c>
      <c r="M8" s="22">
        <f>-557508700</f>
        <v>-557508700</v>
      </c>
      <c r="N8" s="22">
        <f>SUM(-692534561)</f>
        <v>-692534561</v>
      </c>
      <c r="O8" s="22">
        <f>SUM(-614071819)</f>
        <v>-614071819</v>
      </c>
      <c r="P8" s="23" t="s">
        <v>11</v>
      </c>
    </row>
    <row r="9" spans="1:16" ht="16.5">
      <c r="A9" s="21" t="s">
        <v>12</v>
      </c>
      <c r="B9" s="19">
        <v>348327927</v>
      </c>
      <c r="C9" s="19">
        <v>381574818</v>
      </c>
      <c r="D9" s="19">
        <v>420510613</v>
      </c>
      <c r="E9" s="24">
        <f t="shared" ref="E9:H9" si="0">SUM(E7:E8)</f>
        <v>481769212</v>
      </c>
      <c r="F9" s="24">
        <f t="shared" si="0"/>
        <v>543042397</v>
      </c>
      <c r="G9" s="24">
        <f t="shared" si="0"/>
        <v>594540245</v>
      </c>
      <c r="H9" s="24">
        <f t="shared" si="0"/>
        <v>631305575</v>
      </c>
      <c r="I9" s="24">
        <f>SUM(I7:I8)</f>
        <v>686864495</v>
      </c>
      <c r="J9" s="22">
        <f t="shared" ref="J9:O9" si="1">SUM(J7:J8)</f>
        <v>747237371</v>
      </c>
      <c r="K9" s="22">
        <f t="shared" si="1"/>
        <v>807167004</v>
      </c>
      <c r="L9" s="22">
        <f t="shared" si="1"/>
        <v>864184015</v>
      </c>
      <c r="M9" s="22">
        <f t="shared" si="1"/>
        <v>909044141</v>
      </c>
      <c r="N9" s="22">
        <f t="shared" si="1"/>
        <v>964946345</v>
      </c>
      <c r="O9" s="22">
        <f t="shared" si="1"/>
        <v>1018061339</v>
      </c>
      <c r="P9" s="25" t="s">
        <v>13</v>
      </c>
    </row>
    <row r="10" spans="1:16" ht="18.75">
      <c r="A10" s="21" t="s">
        <v>14</v>
      </c>
      <c r="B10" s="21"/>
      <c r="C10" s="21"/>
      <c r="D10" s="21"/>
      <c r="E10" s="26" t="s">
        <v>15</v>
      </c>
      <c r="F10" s="26" t="s">
        <v>15</v>
      </c>
      <c r="G10" s="26" t="s">
        <v>15</v>
      </c>
      <c r="H10" s="26">
        <v>0</v>
      </c>
      <c r="I10" s="26" t="s">
        <v>15</v>
      </c>
      <c r="J10" s="26" t="s">
        <v>15</v>
      </c>
      <c r="K10" s="26" t="s">
        <v>15</v>
      </c>
      <c r="L10" s="26">
        <v>344927</v>
      </c>
      <c r="M10" s="26">
        <v>0</v>
      </c>
      <c r="N10" s="26">
        <v>2742945</v>
      </c>
      <c r="O10" s="26">
        <v>0</v>
      </c>
      <c r="P10" s="25" t="s">
        <v>16</v>
      </c>
    </row>
    <row r="11" spans="1:16" ht="16.5">
      <c r="A11" s="27" t="s">
        <v>17</v>
      </c>
      <c r="B11" s="28">
        <v>348327927</v>
      </c>
      <c r="C11" s="28">
        <v>381574818</v>
      </c>
      <c r="D11" s="28">
        <v>420510613</v>
      </c>
      <c r="E11" s="29">
        <f t="shared" ref="E11:H11" si="2">SUM(E9:E10)</f>
        <v>481769212</v>
      </c>
      <c r="F11" s="29">
        <f t="shared" si="2"/>
        <v>543042397</v>
      </c>
      <c r="G11" s="29">
        <f t="shared" si="2"/>
        <v>594540245</v>
      </c>
      <c r="H11" s="29">
        <f t="shared" si="2"/>
        <v>631305575</v>
      </c>
      <c r="I11" s="29">
        <f>SUM(I9:I10)</f>
        <v>686864495</v>
      </c>
      <c r="J11" s="30">
        <f t="shared" ref="J11:O11" si="3">SUM(J9:J10)</f>
        <v>747237371</v>
      </c>
      <c r="K11" s="30">
        <f t="shared" si="3"/>
        <v>807167004</v>
      </c>
      <c r="L11" s="30">
        <f t="shared" si="3"/>
        <v>864528942</v>
      </c>
      <c r="M11" s="30">
        <f t="shared" si="3"/>
        <v>909044141</v>
      </c>
      <c r="N11" s="30">
        <f t="shared" si="3"/>
        <v>967689290</v>
      </c>
      <c r="O11" s="30">
        <f t="shared" si="3"/>
        <v>1018061339</v>
      </c>
      <c r="P11" s="31" t="s">
        <v>18</v>
      </c>
    </row>
    <row r="12" spans="1:16" ht="16.5">
      <c r="A12" s="21"/>
      <c r="B12" s="21"/>
      <c r="C12" s="21"/>
      <c r="D12" s="21"/>
      <c r="E12" s="21"/>
      <c r="F12" s="32"/>
      <c r="G12" s="21"/>
      <c r="H12" s="21"/>
      <c r="I12" s="21"/>
      <c r="J12" s="21"/>
      <c r="K12" s="21"/>
      <c r="L12" s="22"/>
      <c r="M12" s="22"/>
      <c r="N12" s="22"/>
      <c r="O12" s="22"/>
      <c r="P12" s="33"/>
    </row>
    <row r="13" spans="1:16" ht="16.5">
      <c r="A13" s="17" t="s">
        <v>19</v>
      </c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22"/>
      <c r="M13" s="22"/>
      <c r="N13" s="22"/>
      <c r="O13" s="22"/>
      <c r="P13" s="20" t="s">
        <v>20</v>
      </c>
    </row>
    <row r="14" spans="1:16" ht="16.5">
      <c r="A14" s="21" t="s">
        <v>21</v>
      </c>
      <c r="B14" s="19">
        <v>62572732</v>
      </c>
      <c r="C14" s="19">
        <v>62922732</v>
      </c>
      <c r="D14" s="19">
        <v>66472732</v>
      </c>
      <c r="E14" s="22">
        <v>66774768</v>
      </c>
      <c r="F14" s="22">
        <v>66779268</v>
      </c>
      <c r="G14" s="22">
        <v>66784918</v>
      </c>
      <c r="H14" s="22">
        <v>69152367</v>
      </c>
      <c r="I14" s="22">
        <v>70561340</v>
      </c>
      <c r="J14" s="22">
        <v>75690191</v>
      </c>
      <c r="K14" s="22">
        <v>132902776</v>
      </c>
      <c r="L14" s="22">
        <v>163774431</v>
      </c>
      <c r="M14" s="22">
        <v>273009476</v>
      </c>
      <c r="N14" s="22">
        <v>110350832</v>
      </c>
      <c r="O14" s="22">
        <v>170867344</v>
      </c>
      <c r="P14" s="23" t="s">
        <v>22</v>
      </c>
    </row>
    <row r="15" spans="1:16" ht="16.5">
      <c r="A15" s="21" t="s">
        <v>23</v>
      </c>
      <c r="B15" s="22">
        <v>-60286737</v>
      </c>
      <c r="C15" s="22">
        <v>-60636737</v>
      </c>
      <c r="D15" s="22">
        <v>-56000000</v>
      </c>
      <c r="E15" s="22">
        <v>-51000000</v>
      </c>
      <c r="F15" s="22">
        <v>-46000000</v>
      </c>
      <c r="G15" s="22">
        <v>-36000000</v>
      </c>
      <c r="H15" s="22">
        <v>-33000000</v>
      </c>
      <c r="I15" s="22">
        <v>-30000000</v>
      </c>
      <c r="J15" s="22">
        <v>-15000000</v>
      </c>
      <c r="K15" s="22">
        <f>-(4089013)</f>
        <v>-4089013</v>
      </c>
      <c r="L15" s="22">
        <v>-2678288</v>
      </c>
      <c r="M15" s="22">
        <f>-3088492</f>
        <v>-3088492</v>
      </c>
      <c r="N15" s="22">
        <f>-2207017</f>
        <v>-2207017</v>
      </c>
      <c r="O15" s="22">
        <f>-1847262</f>
        <v>-1847262</v>
      </c>
      <c r="P15" s="23" t="s">
        <v>24</v>
      </c>
    </row>
    <row r="16" spans="1:16" ht="18.75">
      <c r="A16" s="21" t="s">
        <v>25</v>
      </c>
      <c r="B16" s="26">
        <v>-2285995</v>
      </c>
      <c r="C16" s="26">
        <v>-2285995</v>
      </c>
      <c r="D16" s="26">
        <v>-2285995</v>
      </c>
      <c r="E16" s="26">
        <v>-2285995</v>
      </c>
      <c r="F16" s="26">
        <v>-2285995</v>
      </c>
      <c r="G16" s="26">
        <v>-2285995</v>
      </c>
      <c r="H16" s="26">
        <v>-2285995</v>
      </c>
      <c r="I16" s="26">
        <v>-2285995</v>
      </c>
      <c r="J16" s="26">
        <v>-2507119</v>
      </c>
      <c r="K16" s="26" t="s">
        <v>15</v>
      </c>
      <c r="L16" s="26" t="s">
        <v>15</v>
      </c>
      <c r="M16" s="26" t="s">
        <v>15</v>
      </c>
      <c r="N16" s="26" t="s">
        <v>15</v>
      </c>
      <c r="O16" s="26" t="s">
        <v>15</v>
      </c>
      <c r="P16" s="23" t="s">
        <v>26</v>
      </c>
    </row>
    <row r="17" spans="1:16" s="37" customFormat="1" ht="16.5">
      <c r="A17" s="17" t="s">
        <v>27</v>
      </c>
      <c r="B17" s="17">
        <v>0</v>
      </c>
      <c r="C17" s="17">
        <v>0</v>
      </c>
      <c r="D17" s="34">
        <v>8186737</v>
      </c>
      <c r="E17" s="35">
        <f t="shared" ref="E17:I17" si="4">SUM(E14:E16)</f>
        <v>13488773</v>
      </c>
      <c r="F17" s="35">
        <f t="shared" si="4"/>
        <v>18493273</v>
      </c>
      <c r="G17" s="35">
        <f t="shared" si="4"/>
        <v>28498923</v>
      </c>
      <c r="H17" s="35">
        <f t="shared" si="4"/>
        <v>33866372</v>
      </c>
      <c r="I17" s="35">
        <f t="shared" si="4"/>
        <v>38275345</v>
      </c>
      <c r="J17" s="35">
        <f>SUM(J14:J16)</f>
        <v>58183072</v>
      </c>
      <c r="K17" s="35">
        <f>SUM(K14:K15)</f>
        <v>128813763</v>
      </c>
      <c r="L17" s="35">
        <f>SUM(L14:L15)</f>
        <v>161096143</v>
      </c>
      <c r="M17" s="35">
        <f>SUM(M14:M15)</f>
        <v>269920984</v>
      </c>
      <c r="N17" s="35">
        <f>SUM(N14:N15)</f>
        <v>108143815</v>
      </c>
      <c r="O17" s="35">
        <f>SUM(O14:O15)</f>
        <v>169020082</v>
      </c>
      <c r="P17" s="36" t="s">
        <v>28</v>
      </c>
    </row>
    <row r="18" spans="1:16" ht="16.5">
      <c r="A18" s="21" t="s">
        <v>29</v>
      </c>
      <c r="B18" s="19">
        <v>1053119470</v>
      </c>
      <c r="C18" s="19">
        <v>596442236</v>
      </c>
      <c r="D18" s="19">
        <v>432621804</v>
      </c>
      <c r="E18" s="38">
        <v>899355981</v>
      </c>
      <c r="F18" s="38">
        <v>568019063</v>
      </c>
      <c r="G18" s="38">
        <v>699191801</v>
      </c>
      <c r="H18" s="38">
        <v>312722380</v>
      </c>
      <c r="I18" s="38">
        <v>163071699</v>
      </c>
      <c r="J18" s="38">
        <v>130882041</v>
      </c>
      <c r="K18" s="38">
        <v>303843541</v>
      </c>
      <c r="L18" s="22">
        <v>128091620</v>
      </c>
      <c r="M18" s="22">
        <v>150937963</v>
      </c>
      <c r="N18" s="22">
        <v>334240252</v>
      </c>
      <c r="O18" s="22">
        <v>373194787</v>
      </c>
      <c r="P18" s="25" t="s">
        <v>30</v>
      </c>
    </row>
    <row r="19" spans="1:16" ht="19.5" customHeight="1">
      <c r="A19" s="21" t="s">
        <v>31</v>
      </c>
      <c r="B19" s="19">
        <v>2472285129</v>
      </c>
      <c r="C19" s="19">
        <v>969527530</v>
      </c>
      <c r="D19" s="19">
        <v>1501458723</v>
      </c>
      <c r="E19" s="38">
        <v>851858216.40908933</v>
      </c>
      <c r="F19" s="38">
        <v>233416558</v>
      </c>
      <c r="G19" s="38">
        <v>198983928</v>
      </c>
      <c r="H19" s="38">
        <v>412701228.15503585</v>
      </c>
      <c r="I19" s="38">
        <v>252804723</v>
      </c>
      <c r="J19" s="39">
        <v>305737451</v>
      </c>
      <c r="K19" s="39">
        <v>402726688</v>
      </c>
      <c r="L19" s="22">
        <v>219046724</v>
      </c>
      <c r="M19" s="22">
        <v>304929895</v>
      </c>
      <c r="N19" s="22">
        <v>305887329</v>
      </c>
      <c r="O19" s="22">
        <v>136836510</v>
      </c>
      <c r="P19" s="40" t="s">
        <v>32</v>
      </c>
    </row>
    <row r="20" spans="1:16" ht="38.25" customHeight="1">
      <c r="A20" s="21" t="s">
        <v>33</v>
      </c>
      <c r="B20" s="19">
        <v>57036850</v>
      </c>
      <c r="C20" s="19">
        <v>244019341</v>
      </c>
      <c r="D20" s="21">
        <v>0</v>
      </c>
      <c r="E20" s="38">
        <v>359496788</v>
      </c>
      <c r="F20" s="38">
        <v>7001633</v>
      </c>
      <c r="G20" s="38">
        <v>2369650</v>
      </c>
      <c r="H20" s="38">
        <v>261654524</v>
      </c>
      <c r="I20" s="38">
        <v>457233506</v>
      </c>
      <c r="J20" s="21" t="s">
        <v>15</v>
      </c>
      <c r="K20" s="38">
        <v>1786000</v>
      </c>
      <c r="L20" s="22">
        <v>53410860</v>
      </c>
      <c r="M20" s="22">
        <v>17417440</v>
      </c>
      <c r="N20" s="22">
        <v>52309338</v>
      </c>
      <c r="O20" s="22">
        <v>54152410</v>
      </c>
      <c r="P20" s="41" t="s">
        <v>34</v>
      </c>
    </row>
    <row r="21" spans="1:16" ht="16.5">
      <c r="A21" s="21" t="s">
        <v>35</v>
      </c>
      <c r="B21" s="19">
        <v>8752373307</v>
      </c>
      <c r="C21" s="19">
        <v>1302543427</v>
      </c>
      <c r="D21" s="19">
        <v>1722041424</v>
      </c>
      <c r="E21" s="38">
        <v>1794615822</v>
      </c>
      <c r="F21" s="38">
        <v>0</v>
      </c>
      <c r="G21" s="38">
        <v>0</v>
      </c>
      <c r="H21" s="38">
        <v>0</v>
      </c>
      <c r="I21" s="38" t="s">
        <v>15</v>
      </c>
      <c r="J21" s="21" t="s">
        <v>15</v>
      </c>
      <c r="K21" s="38">
        <v>16829</v>
      </c>
      <c r="L21" s="22">
        <v>16829</v>
      </c>
      <c r="M21" s="22">
        <v>16829</v>
      </c>
      <c r="N21" s="22">
        <v>0</v>
      </c>
      <c r="O21" s="22">
        <v>0</v>
      </c>
      <c r="P21" s="42" t="s">
        <v>36</v>
      </c>
    </row>
    <row r="22" spans="1:16" ht="16.5">
      <c r="A22" s="21" t="s">
        <v>37</v>
      </c>
      <c r="B22" s="19">
        <v>67686300</v>
      </c>
      <c r="C22" s="19">
        <v>108761870</v>
      </c>
      <c r="D22" s="19">
        <v>207774695</v>
      </c>
      <c r="E22" s="38">
        <v>42454452</v>
      </c>
      <c r="F22" s="38">
        <v>25648102</v>
      </c>
      <c r="G22" s="38">
        <v>7111588</v>
      </c>
      <c r="H22" s="38">
        <v>4070012</v>
      </c>
      <c r="I22" s="38">
        <v>4514077</v>
      </c>
      <c r="J22" s="38">
        <v>16148362</v>
      </c>
      <c r="K22" s="38">
        <v>43722052</v>
      </c>
      <c r="L22" s="22">
        <v>21134885</v>
      </c>
      <c r="M22" s="22">
        <v>59037098</v>
      </c>
      <c r="N22" s="22">
        <v>72816491</v>
      </c>
      <c r="O22" s="22">
        <v>47890331</v>
      </c>
      <c r="P22" s="23" t="s">
        <v>38</v>
      </c>
    </row>
    <row r="23" spans="1:16" ht="16.5">
      <c r="A23" s="21" t="s">
        <v>39</v>
      </c>
      <c r="B23" s="19">
        <v>6926197</v>
      </c>
      <c r="C23" s="19">
        <v>124035589</v>
      </c>
      <c r="D23" s="19">
        <v>87304482</v>
      </c>
      <c r="E23" s="38">
        <v>85998855</v>
      </c>
      <c r="F23" s="38">
        <v>96252399</v>
      </c>
      <c r="G23" s="38">
        <v>61763985</v>
      </c>
      <c r="H23" s="38">
        <v>30513516</v>
      </c>
      <c r="I23" s="38">
        <v>11848970</v>
      </c>
      <c r="J23" s="39">
        <v>6883650</v>
      </c>
      <c r="K23" s="38">
        <v>4190800</v>
      </c>
      <c r="L23" s="22">
        <v>3682151</v>
      </c>
      <c r="M23" s="22">
        <v>6849893</v>
      </c>
      <c r="N23" s="22">
        <v>3830122</v>
      </c>
      <c r="O23" s="22">
        <v>3344428</v>
      </c>
      <c r="P23" s="23" t="s">
        <v>40</v>
      </c>
    </row>
    <row r="24" spans="1:16" ht="16.5">
      <c r="A24" s="21" t="s">
        <v>41</v>
      </c>
      <c r="B24" s="19">
        <v>4871295</v>
      </c>
      <c r="C24" s="19">
        <v>15905224</v>
      </c>
      <c r="D24" s="19">
        <v>47921894</v>
      </c>
      <c r="E24" s="38">
        <v>58225407</v>
      </c>
      <c r="F24" s="38">
        <v>13933882</v>
      </c>
      <c r="G24" s="38">
        <v>15819145</v>
      </c>
      <c r="H24" s="38">
        <v>6555638</v>
      </c>
      <c r="I24" s="38">
        <v>3734897</v>
      </c>
      <c r="J24" s="38">
        <v>6001396</v>
      </c>
      <c r="K24" s="38">
        <v>5348303</v>
      </c>
      <c r="L24" s="22">
        <v>1096555</v>
      </c>
      <c r="M24" s="22">
        <v>8487092</v>
      </c>
      <c r="N24" s="22">
        <v>19937457</v>
      </c>
      <c r="O24" s="22">
        <v>6548990</v>
      </c>
      <c r="P24" s="23" t="s">
        <v>42</v>
      </c>
    </row>
    <row r="25" spans="1:16" ht="18.75">
      <c r="A25" s="21" t="s">
        <v>43</v>
      </c>
      <c r="B25" s="19">
        <v>1618584484</v>
      </c>
      <c r="C25" s="19">
        <v>1275481157</v>
      </c>
      <c r="D25" s="19">
        <v>44578545</v>
      </c>
      <c r="E25" s="43">
        <v>493607567</v>
      </c>
      <c r="F25" s="43">
        <v>3772066060</v>
      </c>
      <c r="G25" s="43">
        <v>2275275409</v>
      </c>
      <c r="H25" s="43">
        <v>1250691888</v>
      </c>
      <c r="I25" s="43">
        <v>995400927</v>
      </c>
      <c r="J25" s="43">
        <v>879851122</v>
      </c>
      <c r="K25" s="43">
        <v>209120422</v>
      </c>
      <c r="L25" s="26">
        <v>254616277</v>
      </c>
      <c r="M25" s="26">
        <v>69751150</v>
      </c>
      <c r="N25" s="26">
        <v>94533154</v>
      </c>
      <c r="O25" s="26">
        <v>117402933</v>
      </c>
      <c r="P25" s="40" t="s">
        <v>44</v>
      </c>
    </row>
    <row r="26" spans="1:16" ht="16.5">
      <c r="A26" s="27" t="s">
        <v>45</v>
      </c>
      <c r="B26" s="28">
        <v>14032883032</v>
      </c>
      <c r="C26" s="28">
        <v>4636716374</v>
      </c>
      <c r="D26" s="28">
        <v>4051888304</v>
      </c>
      <c r="E26" s="29">
        <f t="shared" ref="E26:H26" si="5">SUM(E17:E25)</f>
        <v>4599101861.4090891</v>
      </c>
      <c r="F26" s="29">
        <f t="shared" si="5"/>
        <v>4734830970</v>
      </c>
      <c r="G26" s="29">
        <f t="shared" si="5"/>
        <v>3289014429</v>
      </c>
      <c r="H26" s="29">
        <f t="shared" si="5"/>
        <v>2312775558.155036</v>
      </c>
      <c r="I26" s="29">
        <f>SUM(I17:I25)</f>
        <v>1926884144</v>
      </c>
      <c r="J26" s="29">
        <f t="shared" ref="J26:O26" si="6">SUM(J17:J25)</f>
        <v>1403687094</v>
      </c>
      <c r="K26" s="29">
        <f t="shared" si="6"/>
        <v>1099568398</v>
      </c>
      <c r="L26" s="30">
        <f t="shared" si="6"/>
        <v>842192044</v>
      </c>
      <c r="M26" s="30">
        <f t="shared" si="6"/>
        <v>887348344</v>
      </c>
      <c r="N26" s="30">
        <f t="shared" si="6"/>
        <v>991697958</v>
      </c>
      <c r="O26" s="30">
        <f t="shared" si="6"/>
        <v>908390471</v>
      </c>
      <c r="P26" s="44" t="s">
        <v>46</v>
      </c>
    </row>
    <row r="27" spans="1:16" ht="16.5">
      <c r="A27" s="21"/>
      <c r="B27" s="21"/>
      <c r="C27" s="21"/>
      <c r="D27" s="21"/>
      <c r="E27" s="21"/>
      <c r="F27" s="32"/>
      <c r="G27" s="21"/>
      <c r="H27" s="21"/>
      <c r="I27" s="21"/>
      <c r="J27" s="21"/>
      <c r="K27" s="38"/>
      <c r="L27" s="35"/>
      <c r="M27" s="35"/>
      <c r="N27" s="35"/>
      <c r="O27" s="35"/>
      <c r="P27" s="33"/>
    </row>
    <row r="28" spans="1:16" ht="16.5">
      <c r="A28" s="27" t="s">
        <v>47</v>
      </c>
      <c r="B28" s="28">
        <v>14381210959</v>
      </c>
      <c r="C28" s="28">
        <v>5018291192</v>
      </c>
      <c r="D28" s="28">
        <v>4472398917</v>
      </c>
      <c r="E28" s="29">
        <f t="shared" ref="E28:H28" si="7">E26+E11</f>
        <v>5080871073.4090891</v>
      </c>
      <c r="F28" s="29">
        <f t="shared" si="7"/>
        <v>5277873367</v>
      </c>
      <c r="G28" s="29">
        <f t="shared" si="7"/>
        <v>3883554674</v>
      </c>
      <c r="H28" s="29">
        <f t="shared" si="7"/>
        <v>2944081133.155036</v>
      </c>
      <c r="I28" s="29">
        <f>I26+I11</f>
        <v>2613748639</v>
      </c>
      <c r="J28" s="29">
        <f>J11+J26</f>
        <v>2150924465</v>
      </c>
      <c r="K28" s="30">
        <f>K26+K11</f>
        <v>1906735402</v>
      </c>
      <c r="L28" s="30">
        <f>L26+L11</f>
        <v>1706720986</v>
      </c>
      <c r="M28" s="30">
        <f>M26+M11</f>
        <v>1796392485</v>
      </c>
      <c r="N28" s="30">
        <f>N26+N11</f>
        <v>1959387248</v>
      </c>
      <c r="O28" s="30">
        <f>O26+O11</f>
        <v>1926451810</v>
      </c>
      <c r="P28" s="44" t="s">
        <v>48</v>
      </c>
    </row>
    <row r="29" spans="1:16" ht="16.5">
      <c r="A29" s="21"/>
      <c r="B29" s="21"/>
      <c r="C29" s="21"/>
      <c r="D29" s="21"/>
      <c r="E29" s="21"/>
      <c r="F29" s="32"/>
      <c r="G29" s="21"/>
      <c r="H29" s="21"/>
      <c r="I29" s="21"/>
      <c r="J29" s="21"/>
      <c r="K29" s="38"/>
      <c r="L29" s="21"/>
      <c r="M29" s="38"/>
      <c r="N29" s="38"/>
      <c r="O29" s="38"/>
      <c r="P29" s="33"/>
    </row>
    <row r="30" spans="1:16" ht="16.5">
      <c r="A30" s="17" t="s">
        <v>49</v>
      </c>
      <c r="B30" s="17"/>
      <c r="C30" s="17"/>
      <c r="D30" s="17"/>
      <c r="E30" s="17"/>
      <c r="F30" s="18"/>
      <c r="G30" s="17"/>
      <c r="H30" s="17"/>
      <c r="I30" s="17"/>
      <c r="J30" s="17"/>
      <c r="K30" s="45"/>
      <c r="L30" s="17"/>
      <c r="M30" s="38"/>
      <c r="N30" s="38"/>
      <c r="O30" s="38"/>
      <c r="P30" s="20" t="s">
        <v>50</v>
      </c>
    </row>
    <row r="31" spans="1:16" ht="16.5">
      <c r="A31" s="21" t="s">
        <v>51</v>
      </c>
      <c r="B31" s="19">
        <v>1500000000</v>
      </c>
      <c r="C31" s="19">
        <v>1500000000</v>
      </c>
      <c r="D31" s="19">
        <v>1500000000</v>
      </c>
      <c r="E31" s="39">
        <v>1500000000</v>
      </c>
      <c r="F31" s="39">
        <v>1500000000</v>
      </c>
      <c r="G31" s="39">
        <v>1500000000</v>
      </c>
      <c r="H31" s="39">
        <v>1500000000</v>
      </c>
      <c r="I31" s="39">
        <v>1500000000</v>
      </c>
      <c r="J31" s="39">
        <v>1500000000</v>
      </c>
      <c r="K31" s="39">
        <v>1500000000</v>
      </c>
      <c r="L31" s="22">
        <v>1500000000</v>
      </c>
      <c r="M31" s="22">
        <v>1500000000</v>
      </c>
      <c r="N31" s="22">
        <v>1500000000</v>
      </c>
      <c r="O31" s="22">
        <v>1500000000</v>
      </c>
      <c r="P31" s="25" t="s">
        <v>52</v>
      </c>
    </row>
    <row r="32" spans="1:16" ht="16.5">
      <c r="A32" s="21" t="s">
        <v>53</v>
      </c>
      <c r="B32" s="19">
        <v>1086776302</v>
      </c>
      <c r="C32" s="19">
        <v>516268167</v>
      </c>
      <c r="D32" s="19">
        <v>414293297</v>
      </c>
      <c r="E32" s="39">
        <v>377051984</v>
      </c>
      <c r="F32" s="39">
        <v>329656473</v>
      </c>
      <c r="G32" s="39">
        <v>255789092</v>
      </c>
      <c r="H32" s="39">
        <v>218188906</v>
      </c>
      <c r="I32" s="39">
        <v>178307243</v>
      </c>
      <c r="J32" s="38">
        <v>120710493</v>
      </c>
      <c r="K32" s="38">
        <v>75619638</v>
      </c>
      <c r="L32" s="22">
        <v>55808479</v>
      </c>
      <c r="M32" s="22">
        <v>45808479</v>
      </c>
      <c r="N32" s="22">
        <v>46074995</v>
      </c>
      <c r="O32" s="22">
        <v>37149034</v>
      </c>
      <c r="P32" s="23" t="s">
        <v>54</v>
      </c>
    </row>
    <row r="33" spans="1:16" ht="16.5">
      <c r="A33" s="21" t="s">
        <v>55</v>
      </c>
      <c r="B33" s="19">
        <v>409210826</v>
      </c>
      <c r="C33" s="19">
        <v>123956759</v>
      </c>
      <c r="D33" s="19">
        <v>72969324</v>
      </c>
      <c r="E33" s="39">
        <v>138481625</v>
      </c>
      <c r="F33" s="39">
        <v>114783870</v>
      </c>
      <c r="G33" s="39">
        <v>77850179</v>
      </c>
      <c r="H33" s="39">
        <v>75464681</v>
      </c>
      <c r="I33" s="39">
        <v>55806624</v>
      </c>
      <c r="J33" s="38">
        <v>27054513</v>
      </c>
      <c r="K33" s="38" t="s">
        <v>15</v>
      </c>
      <c r="L33" s="22"/>
      <c r="M33" s="22"/>
      <c r="N33" s="22"/>
      <c r="O33" s="22"/>
      <c r="P33" s="23" t="s">
        <v>56</v>
      </c>
    </row>
    <row r="34" spans="1:16" ht="16.5">
      <c r="A34" s="21" t="s">
        <v>57</v>
      </c>
      <c r="B34" s="19">
        <v>4356189531</v>
      </c>
      <c r="C34" s="19">
        <v>1098615037</v>
      </c>
      <c r="D34" s="19">
        <v>1750284677</v>
      </c>
      <c r="E34" s="39">
        <v>1750426706</v>
      </c>
      <c r="F34" s="39">
        <v>2251925547</v>
      </c>
      <c r="G34" s="39">
        <v>1150910914</v>
      </c>
      <c r="H34" s="39">
        <v>412602281</v>
      </c>
      <c r="I34" s="39">
        <v>184301276</v>
      </c>
      <c r="J34" s="38">
        <v>114301276</v>
      </c>
      <c r="K34" s="38" t="s">
        <v>15</v>
      </c>
      <c r="L34" s="22"/>
      <c r="M34" s="22"/>
      <c r="N34" s="22"/>
      <c r="O34" s="22"/>
      <c r="P34" s="25" t="s">
        <v>58</v>
      </c>
    </row>
    <row r="35" spans="1:16" ht="16.5">
      <c r="A35" s="21" t="s">
        <v>59</v>
      </c>
      <c r="B35" s="19">
        <v>473612830</v>
      </c>
      <c r="C35" s="19">
        <v>103230901</v>
      </c>
      <c r="D35" s="19">
        <v>150274859</v>
      </c>
      <c r="E35" s="39">
        <v>122587712</v>
      </c>
      <c r="F35" s="39">
        <v>122587712</v>
      </c>
      <c r="G35" s="39" t="s">
        <v>15</v>
      </c>
      <c r="H35" s="39" t="s">
        <v>15</v>
      </c>
      <c r="I35" s="39" t="s">
        <v>15</v>
      </c>
      <c r="J35" s="21" t="s">
        <v>15</v>
      </c>
      <c r="K35" s="22">
        <v>0</v>
      </c>
      <c r="L35" s="22">
        <v>0</v>
      </c>
      <c r="M35" s="22">
        <v>0</v>
      </c>
      <c r="N35" s="22">
        <v>92957879</v>
      </c>
      <c r="O35" s="22">
        <v>212648403</v>
      </c>
      <c r="P35" s="25" t="s">
        <v>60</v>
      </c>
    </row>
    <row r="36" spans="1:16" ht="18.75">
      <c r="A36" s="21" t="s">
        <v>61</v>
      </c>
      <c r="B36" s="19">
        <v>4258298247</v>
      </c>
      <c r="C36" s="19">
        <v>845641897</v>
      </c>
      <c r="D36" s="19">
        <v>281576697</v>
      </c>
      <c r="E36" s="43">
        <v>361384902.18182272</v>
      </c>
      <c r="F36" s="43">
        <v>441933691</v>
      </c>
      <c r="G36" s="43">
        <v>288800093</v>
      </c>
      <c r="H36" s="43">
        <v>285000000</v>
      </c>
      <c r="I36" s="43">
        <v>375000000</v>
      </c>
      <c r="J36" s="43">
        <v>225000000</v>
      </c>
      <c r="K36" s="43">
        <v>150000000</v>
      </c>
      <c r="L36" s="26">
        <v>90000000</v>
      </c>
      <c r="M36" s="26">
        <v>75000000</v>
      </c>
      <c r="N36" s="26">
        <v>0</v>
      </c>
      <c r="O36" s="26">
        <v>0</v>
      </c>
      <c r="P36" s="23" t="s">
        <v>62</v>
      </c>
    </row>
    <row r="37" spans="1:16" ht="16.5">
      <c r="A37" s="27" t="s">
        <v>63</v>
      </c>
      <c r="B37" s="28">
        <v>12084087736</v>
      </c>
      <c r="C37" s="28">
        <v>4187712761</v>
      </c>
      <c r="D37" s="28">
        <v>4169398854</v>
      </c>
      <c r="E37" s="46">
        <f t="shared" ref="E37:H37" si="8">SUM(E31:E36)</f>
        <v>4249932929.1818228</v>
      </c>
      <c r="F37" s="46">
        <f t="shared" si="8"/>
        <v>4760887293</v>
      </c>
      <c r="G37" s="46">
        <f t="shared" si="8"/>
        <v>3273350278</v>
      </c>
      <c r="H37" s="46">
        <f t="shared" si="8"/>
        <v>2491255868</v>
      </c>
      <c r="I37" s="46">
        <f>SUM(I31:I36)</f>
        <v>2293415143</v>
      </c>
      <c r="J37" s="46">
        <f>SUM(J31:J36)</f>
        <v>1987066282</v>
      </c>
      <c r="K37" s="46">
        <f t="shared" ref="K37" si="9">SUM(K31:K36)</f>
        <v>1725619638</v>
      </c>
      <c r="L37" s="30">
        <f>SUM(L31:L36)</f>
        <v>1645808479</v>
      </c>
      <c r="M37" s="30">
        <f>SUM(M31:M36)</f>
        <v>1620808479</v>
      </c>
      <c r="N37" s="30">
        <f>SUM(N31:N36)</f>
        <v>1639032874</v>
      </c>
      <c r="O37" s="30">
        <f>SUM(O31:O36)</f>
        <v>1749797437</v>
      </c>
      <c r="P37" s="47" t="s">
        <v>64</v>
      </c>
    </row>
    <row r="38" spans="1:16" ht="16.5">
      <c r="A38" s="17"/>
      <c r="B38" s="17"/>
      <c r="C38" s="17"/>
      <c r="D38" s="17"/>
      <c r="E38" s="17"/>
      <c r="F38" s="18"/>
      <c r="G38" s="17"/>
      <c r="H38" s="17"/>
      <c r="I38" s="17"/>
      <c r="J38" s="17"/>
      <c r="K38" s="45"/>
      <c r="L38" s="22"/>
      <c r="M38" s="22"/>
      <c r="N38" s="22"/>
      <c r="O38" s="22"/>
      <c r="P38" s="48"/>
    </row>
    <row r="39" spans="1:16" ht="16.5">
      <c r="A39" s="17" t="s">
        <v>65</v>
      </c>
      <c r="B39" s="17" t="s">
        <v>15</v>
      </c>
      <c r="C39" s="17" t="s">
        <v>15</v>
      </c>
      <c r="D39" s="17" t="s">
        <v>15</v>
      </c>
      <c r="E39" s="17" t="s">
        <v>66</v>
      </c>
      <c r="F39" s="17" t="s">
        <v>15</v>
      </c>
      <c r="G39" s="17" t="s">
        <v>15</v>
      </c>
      <c r="H39" s="17"/>
      <c r="I39" s="17"/>
      <c r="J39" s="17"/>
      <c r="K39" s="45"/>
      <c r="L39" s="22"/>
      <c r="M39" s="22"/>
      <c r="N39" s="22"/>
      <c r="O39" s="22"/>
      <c r="P39" s="20" t="s">
        <v>67</v>
      </c>
    </row>
    <row r="40" spans="1:16" ht="18.75">
      <c r="A40" s="21" t="s">
        <v>68</v>
      </c>
      <c r="B40" s="26" t="s">
        <v>15</v>
      </c>
      <c r="C40" s="26" t="s">
        <v>15</v>
      </c>
      <c r="D40" s="26" t="s">
        <v>15</v>
      </c>
      <c r="E40" s="26" t="s">
        <v>15</v>
      </c>
      <c r="F40" s="26" t="s">
        <v>15</v>
      </c>
      <c r="G40" s="26" t="s">
        <v>15</v>
      </c>
      <c r="H40" s="26" t="s">
        <v>15</v>
      </c>
      <c r="I40" s="26" t="s">
        <v>15</v>
      </c>
      <c r="J40" s="26" t="s">
        <v>15</v>
      </c>
      <c r="K40" s="26">
        <v>0</v>
      </c>
      <c r="L40" s="26">
        <v>10727200</v>
      </c>
      <c r="M40" s="26">
        <v>21454400</v>
      </c>
      <c r="N40" s="26">
        <v>32881200</v>
      </c>
      <c r="O40" s="26">
        <v>46640000</v>
      </c>
      <c r="P40" s="23" t="s">
        <v>69</v>
      </c>
    </row>
    <row r="41" spans="1:16" ht="16.5">
      <c r="A41" s="27" t="s">
        <v>70</v>
      </c>
      <c r="B41" s="27"/>
      <c r="C41" s="27"/>
      <c r="D41" s="27"/>
      <c r="E41" s="27"/>
      <c r="F41" s="49"/>
      <c r="G41" s="27" t="s">
        <v>15</v>
      </c>
      <c r="H41" s="27" t="s">
        <v>15</v>
      </c>
      <c r="I41" s="27" t="s">
        <v>15</v>
      </c>
      <c r="J41" s="27" t="s">
        <v>15</v>
      </c>
      <c r="K41" s="30">
        <f>SUM(K40:K40)</f>
        <v>0</v>
      </c>
      <c r="L41" s="30">
        <f>SUM(L40:L40)</f>
        <v>10727200</v>
      </c>
      <c r="M41" s="30">
        <f>SUM(M40:M40)</f>
        <v>21454400</v>
      </c>
      <c r="N41" s="30">
        <f>SUM(N40:N40)</f>
        <v>32881200</v>
      </c>
      <c r="O41" s="30">
        <f>SUM(O40:O40)</f>
        <v>46640000</v>
      </c>
      <c r="P41" s="47" t="s">
        <v>71</v>
      </c>
    </row>
    <row r="42" spans="1:16" ht="16.5">
      <c r="A42" s="21"/>
      <c r="B42" s="21"/>
      <c r="C42" s="21"/>
      <c r="D42" s="21"/>
      <c r="E42" s="21"/>
      <c r="F42" s="32"/>
      <c r="G42" s="21"/>
      <c r="H42" s="21"/>
      <c r="I42" s="21"/>
      <c r="J42" s="21"/>
      <c r="K42" s="38"/>
      <c r="L42" s="21"/>
      <c r="M42" s="38"/>
      <c r="N42" s="38"/>
      <c r="O42" s="38"/>
      <c r="P42" s="33"/>
    </row>
    <row r="43" spans="1:16" ht="16.5">
      <c r="A43" s="17" t="s">
        <v>72</v>
      </c>
      <c r="B43" s="17"/>
      <c r="C43" s="17"/>
      <c r="D43" s="17"/>
      <c r="E43" s="17"/>
      <c r="F43" s="18"/>
      <c r="G43" s="17"/>
      <c r="H43" s="17"/>
      <c r="I43" s="17"/>
      <c r="J43" s="17"/>
      <c r="K43" s="45"/>
      <c r="L43" s="17"/>
      <c r="M43" s="38"/>
      <c r="N43" s="38"/>
      <c r="O43" s="38"/>
      <c r="P43" s="20" t="s">
        <v>73</v>
      </c>
    </row>
    <row r="44" spans="1:16" ht="16.5">
      <c r="A44" s="21" t="s">
        <v>74</v>
      </c>
      <c r="B44" s="38" t="s">
        <v>15</v>
      </c>
      <c r="C44" s="38" t="s">
        <v>15</v>
      </c>
      <c r="D44" s="38" t="s">
        <v>15</v>
      </c>
      <c r="E44" s="38">
        <v>1627530</v>
      </c>
      <c r="F44" s="38">
        <v>1627530</v>
      </c>
      <c r="G44" s="38">
        <v>1627530</v>
      </c>
      <c r="H44" s="38">
        <v>1627530</v>
      </c>
      <c r="I44" s="38">
        <v>1504118</v>
      </c>
      <c r="J44" s="38">
        <v>897446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50" t="s">
        <v>75</v>
      </c>
    </row>
    <row r="45" spans="1:16" ht="16.5">
      <c r="A45" s="21" t="s">
        <v>76</v>
      </c>
      <c r="B45" s="19">
        <v>428939184</v>
      </c>
      <c r="C45" s="19">
        <v>207805622</v>
      </c>
      <c r="D45" s="19">
        <v>173980683</v>
      </c>
      <c r="E45" s="38">
        <v>187800146</v>
      </c>
      <c r="F45" s="38">
        <v>385471601</v>
      </c>
      <c r="G45" s="38">
        <v>259264913</v>
      </c>
      <c r="H45" s="38">
        <v>118124741</v>
      </c>
      <c r="I45" s="38">
        <v>76685705</v>
      </c>
      <c r="J45" s="38">
        <v>43832635</v>
      </c>
      <c r="K45" s="38">
        <v>22929494</v>
      </c>
      <c r="L45" s="22">
        <v>15388164</v>
      </c>
      <c r="M45" s="22">
        <v>14405455</v>
      </c>
      <c r="N45" s="22" t="s">
        <v>15</v>
      </c>
      <c r="O45" s="22" t="s">
        <v>15</v>
      </c>
      <c r="P45" s="50" t="s">
        <v>77</v>
      </c>
    </row>
    <row r="46" spans="1:16" ht="16.5">
      <c r="A46" s="21" t="s">
        <v>78</v>
      </c>
      <c r="B46" s="38" t="s">
        <v>15</v>
      </c>
      <c r="C46" s="19">
        <v>101000000</v>
      </c>
      <c r="D46" s="21">
        <v>0</v>
      </c>
      <c r="E46" s="38">
        <v>400000000</v>
      </c>
      <c r="F46" s="38" t="s">
        <v>15</v>
      </c>
      <c r="G46" s="38" t="s">
        <v>15</v>
      </c>
      <c r="H46" s="38">
        <v>44432686</v>
      </c>
      <c r="I46" s="38">
        <v>100000000</v>
      </c>
      <c r="J46" s="21" t="s">
        <v>15</v>
      </c>
      <c r="K46" s="22">
        <v>0</v>
      </c>
      <c r="L46" s="22">
        <v>0</v>
      </c>
      <c r="M46" s="22">
        <v>0</v>
      </c>
      <c r="N46" s="22">
        <v>197400000</v>
      </c>
      <c r="O46" s="22" t="s">
        <v>15</v>
      </c>
      <c r="P46" s="50" t="s">
        <v>79</v>
      </c>
    </row>
    <row r="47" spans="1:16" ht="16.5">
      <c r="A47" s="21" t="s">
        <v>80</v>
      </c>
      <c r="B47" s="38" t="s">
        <v>15</v>
      </c>
      <c r="C47" s="38" t="s">
        <v>15</v>
      </c>
      <c r="D47" s="19">
        <v>15457501</v>
      </c>
      <c r="E47" s="38">
        <v>16800000</v>
      </c>
      <c r="F47" s="38" t="s">
        <v>15</v>
      </c>
      <c r="G47" s="38">
        <v>250000000</v>
      </c>
      <c r="H47" s="38">
        <v>200000000</v>
      </c>
      <c r="I47" s="38">
        <v>22630335</v>
      </c>
      <c r="J47" s="38">
        <v>27856490</v>
      </c>
      <c r="K47" s="38">
        <v>93738942</v>
      </c>
      <c r="L47" s="22">
        <v>69370</v>
      </c>
      <c r="M47" s="22">
        <v>96702455</v>
      </c>
      <c r="N47" s="22">
        <v>35777239</v>
      </c>
      <c r="O47" s="22">
        <v>90000000</v>
      </c>
      <c r="P47" s="42" t="s">
        <v>81</v>
      </c>
    </row>
    <row r="48" spans="1:16" ht="16.5">
      <c r="A48" s="21" t="s">
        <v>82</v>
      </c>
      <c r="B48" s="38" t="s">
        <v>15</v>
      </c>
      <c r="C48" s="38" t="s">
        <v>15</v>
      </c>
      <c r="D48" s="19">
        <v>293925</v>
      </c>
      <c r="E48" s="38" t="s">
        <v>15</v>
      </c>
      <c r="F48" s="38" t="s">
        <v>15</v>
      </c>
      <c r="G48" s="38">
        <v>1780</v>
      </c>
      <c r="H48" s="38" t="s">
        <v>15</v>
      </c>
      <c r="I48" s="38" t="s">
        <v>15</v>
      </c>
      <c r="J48" s="38">
        <v>305233</v>
      </c>
      <c r="K48" s="38">
        <v>1761469</v>
      </c>
      <c r="L48" s="22">
        <v>1241652</v>
      </c>
      <c r="M48" s="22">
        <v>1482674</v>
      </c>
      <c r="N48" s="22">
        <v>1264125</v>
      </c>
      <c r="O48" s="22">
        <v>2563988</v>
      </c>
      <c r="P48" s="42" t="s">
        <v>83</v>
      </c>
    </row>
    <row r="49" spans="1:16" ht="16.5">
      <c r="A49" s="21" t="s">
        <v>84</v>
      </c>
      <c r="B49" s="19">
        <v>85934126</v>
      </c>
      <c r="C49" s="19">
        <v>14979071</v>
      </c>
      <c r="D49" s="38" t="s">
        <v>15</v>
      </c>
      <c r="E49" s="38" t="s">
        <v>15</v>
      </c>
      <c r="F49" s="38" t="s">
        <v>15</v>
      </c>
      <c r="G49" s="38" t="s">
        <v>15</v>
      </c>
      <c r="H49" s="38" t="s">
        <v>15</v>
      </c>
      <c r="I49" s="38" t="s">
        <v>15</v>
      </c>
      <c r="J49" s="38" t="s">
        <v>15</v>
      </c>
      <c r="K49" s="38" t="s">
        <v>15</v>
      </c>
      <c r="L49" s="38" t="s">
        <v>15</v>
      </c>
      <c r="M49" s="38" t="s">
        <v>15</v>
      </c>
      <c r="N49" s="38" t="s">
        <v>15</v>
      </c>
      <c r="O49" s="38" t="s">
        <v>15</v>
      </c>
      <c r="P49" s="23" t="s">
        <v>85</v>
      </c>
    </row>
    <row r="50" spans="1:16" ht="16.5">
      <c r="A50" s="21" t="s">
        <v>86</v>
      </c>
      <c r="B50" s="19">
        <v>2306151</v>
      </c>
      <c r="C50" s="19">
        <v>10773831</v>
      </c>
      <c r="D50" s="19">
        <v>12829414</v>
      </c>
      <c r="E50" s="38">
        <v>33579369</v>
      </c>
      <c r="F50" s="38">
        <v>12704004</v>
      </c>
      <c r="G50" s="38">
        <v>6547560</v>
      </c>
      <c r="H50" s="38">
        <v>5033507</v>
      </c>
      <c r="I50" s="38">
        <v>3211661</v>
      </c>
      <c r="J50" s="38">
        <v>2843878</v>
      </c>
      <c r="K50" s="38">
        <v>1856227</v>
      </c>
      <c r="L50" s="22">
        <v>1019963</v>
      </c>
      <c r="M50" s="22">
        <v>2602792</v>
      </c>
      <c r="N50" s="22">
        <v>2741715</v>
      </c>
      <c r="O50" s="22">
        <v>1059768</v>
      </c>
      <c r="P50" s="23" t="s">
        <v>87</v>
      </c>
    </row>
    <row r="51" spans="1:16" ht="16.5">
      <c r="A51" s="21" t="s">
        <v>88</v>
      </c>
      <c r="B51" s="19">
        <v>5000000</v>
      </c>
      <c r="C51" s="19">
        <v>1018240</v>
      </c>
      <c r="D51" s="19">
        <v>1019240</v>
      </c>
      <c r="E51" s="38">
        <v>3985310</v>
      </c>
      <c r="F51" s="38">
        <v>4500455</v>
      </c>
      <c r="G51" s="38">
        <v>3465455</v>
      </c>
      <c r="H51" s="38">
        <v>3000000</v>
      </c>
      <c r="I51" s="38">
        <v>3000000</v>
      </c>
      <c r="J51" s="38">
        <v>3000000</v>
      </c>
      <c r="K51" s="38" t="s">
        <v>15</v>
      </c>
      <c r="L51" s="38" t="s">
        <v>15</v>
      </c>
      <c r="M51" s="38" t="s">
        <v>15</v>
      </c>
      <c r="N51" s="38" t="s">
        <v>15</v>
      </c>
      <c r="O51" s="38" t="s">
        <v>15</v>
      </c>
      <c r="P51" s="23" t="s">
        <v>89</v>
      </c>
    </row>
    <row r="52" spans="1:16" ht="16.5">
      <c r="A52" s="21" t="s">
        <v>90</v>
      </c>
      <c r="B52" s="19">
        <v>5000000</v>
      </c>
      <c r="C52" s="19">
        <v>1000000</v>
      </c>
      <c r="D52" s="19">
        <v>2000000</v>
      </c>
      <c r="E52" s="38">
        <v>2000000</v>
      </c>
      <c r="F52" s="38">
        <v>3000000</v>
      </c>
      <c r="G52" s="38">
        <v>2000000</v>
      </c>
      <c r="H52" s="38">
        <v>2000000</v>
      </c>
      <c r="I52" s="38">
        <v>2000000</v>
      </c>
      <c r="J52" s="38">
        <v>732030</v>
      </c>
      <c r="K52" s="38">
        <v>1167813</v>
      </c>
      <c r="L52" s="22">
        <v>221817</v>
      </c>
      <c r="M52" s="22">
        <v>0</v>
      </c>
      <c r="N52" s="22">
        <v>1545177</v>
      </c>
      <c r="O52" s="22">
        <v>845177</v>
      </c>
      <c r="P52" s="42" t="s">
        <v>91</v>
      </c>
    </row>
    <row r="53" spans="1:16" ht="16.5">
      <c r="A53" s="21" t="s">
        <v>92</v>
      </c>
      <c r="B53" s="38" t="s">
        <v>15</v>
      </c>
      <c r="C53" s="38" t="s">
        <v>15</v>
      </c>
      <c r="D53" s="38" t="s">
        <v>15</v>
      </c>
      <c r="E53" s="38" t="s">
        <v>15</v>
      </c>
      <c r="F53" s="38" t="s">
        <v>15</v>
      </c>
      <c r="G53" s="38" t="s">
        <v>15</v>
      </c>
      <c r="H53" s="38">
        <v>19940831</v>
      </c>
      <c r="I53" s="38">
        <v>29500000</v>
      </c>
      <c r="J53" s="38">
        <v>23000000</v>
      </c>
      <c r="K53" s="38">
        <v>7500000</v>
      </c>
      <c r="L53" s="22">
        <v>5000000</v>
      </c>
      <c r="M53" s="22">
        <v>5000000</v>
      </c>
      <c r="N53" s="22">
        <v>4633646</v>
      </c>
      <c r="O53" s="22">
        <v>0</v>
      </c>
      <c r="P53" s="42" t="s">
        <v>93</v>
      </c>
    </row>
    <row r="54" spans="1:16" ht="16.5">
      <c r="A54" s="21" t="s">
        <v>94</v>
      </c>
      <c r="B54" s="19">
        <v>50000000</v>
      </c>
      <c r="C54" s="19">
        <v>25000000</v>
      </c>
      <c r="D54" s="19">
        <v>15000000</v>
      </c>
      <c r="E54" s="38">
        <v>15000000</v>
      </c>
      <c r="F54" s="38">
        <v>20000000</v>
      </c>
      <c r="G54" s="38">
        <v>10000000</v>
      </c>
      <c r="H54" s="38">
        <v>10000000</v>
      </c>
      <c r="I54" s="38">
        <v>7000000</v>
      </c>
      <c r="J54" s="38">
        <v>6500000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40" t="s">
        <v>95</v>
      </c>
    </row>
    <row r="55" spans="1:16" ht="16.5">
      <c r="A55" s="21" t="s">
        <v>96</v>
      </c>
      <c r="B55" s="21">
        <v>0</v>
      </c>
      <c r="C55" s="38" t="s">
        <v>15</v>
      </c>
      <c r="D55" s="21" t="s">
        <v>15</v>
      </c>
      <c r="E55" s="21" t="s">
        <v>15</v>
      </c>
      <c r="F55" s="21" t="s">
        <v>15</v>
      </c>
      <c r="G55" s="21" t="s">
        <v>15</v>
      </c>
      <c r="H55" s="21" t="s">
        <v>15</v>
      </c>
      <c r="I55" s="21" t="s">
        <v>15</v>
      </c>
      <c r="J55" s="21" t="s">
        <v>15</v>
      </c>
      <c r="K55" s="22">
        <v>0</v>
      </c>
      <c r="L55" s="22">
        <v>10533</v>
      </c>
      <c r="M55" s="22">
        <v>0</v>
      </c>
      <c r="N55" s="22">
        <v>0</v>
      </c>
      <c r="O55" s="22">
        <v>513120</v>
      </c>
      <c r="P55" s="23" t="s">
        <v>97</v>
      </c>
    </row>
    <row r="56" spans="1:16" ht="16.5">
      <c r="A56" s="21" t="s">
        <v>98</v>
      </c>
      <c r="B56" s="19">
        <v>571531649</v>
      </c>
      <c r="C56" s="38" t="s">
        <v>15</v>
      </c>
      <c r="D56" s="21"/>
      <c r="E56" s="21"/>
      <c r="F56" s="21"/>
      <c r="G56" s="21"/>
      <c r="H56" s="21"/>
      <c r="I56" s="21"/>
      <c r="J56" s="21"/>
      <c r="K56" s="22"/>
      <c r="L56" s="22"/>
      <c r="M56" s="22"/>
      <c r="N56" s="22">
        <v>0</v>
      </c>
      <c r="O56" s="22">
        <v>0</v>
      </c>
      <c r="P56" s="23" t="s">
        <v>99</v>
      </c>
    </row>
    <row r="57" spans="1:16" ht="16.5">
      <c r="A57" s="21" t="s">
        <v>100</v>
      </c>
      <c r="B57" s="19">
        <v>591020900</v>
      </c>
      <c r="C57" s="19">
        <v>21144502</v>
      </c>
      <c r="D57" s="19">
        <v>34974459</v>
      </c>
      <c r="E57" s="38">
        <v>41476938</v>
      </c>
      <c r="F57" s="38">
        <v>63351340</v>
      </c>
      <c r="G57" s="21" t="s">
        <v>15</v>
      </c>
      <c r="H57" s="21" t="s">
        <v>15</v>
      </c>
      <c r="I57" s="21" t="s">
        <v>15</v>
      </c>
      <c r="J57" s="21" t="s">
        <v>15</v>
      </c>
      <c r="K57" s="21" t="s">
        <v>15</v>
      </c>
      <c r="L57" s="21" t="s">
        <v>15</v>
      </c>
      <c r="M57" s="21" t="s">
        <v>15</v>
      </c>
      <c r="N57" s="21" t="s">
        <v>15</v>
      </c>
      <c r="O57" s="21" t="s">
        <v>15</v>
      </c>
      <c r="P57" s="23" t="s">
        <v>101</v>
      </c>
    </row>
    <row r="58" spans="1:16" ht="19.5" customHeight="1">
      <c r="A58" s="21" t="s">
        <v>102</v>
      </c>
      <c r="B58" s="19">
        <v>1450581</v>
      </c>
      <c r="C58" s="19">
        <v>61429481</v>
      </c>
      <c r="D58" s="19">
        <v>37667601</v>
      </c>
      <c r="E58" s="38">
        <v>300581</v>
      </c>
      <c r="F58" s="38">
        <v>17102391</v>
      </c>
      <c r="G58" s="38">
        <v>73009927</v>
      </c>
      <c r="H58" s="38">
        <v>36073843</v>
      </c>
      <c r="I58" s="38">
        <v>51745973</v>
      </c>
      <c r="J58" s="38">
        <v>46708121</v>
      </c>
      <c r="K58" s="38">
        <v>49119564</v>
      </c>
      <c r="L58" s="22">
        <v>18386454</v>
      </c>
      <c r="M58" s="22">
        <v>24672113</v>
      </c>
      <c r="N58" s="22">
        <v>16154774</v>
      </c>
      <c r="O58" s="22">
        <v>31848159</v>
      </c>
      <c r="P58" s="50" t="s">
        <v>103</v>
      </c>
    </row>
    <row r="59" spans="1:16" ht="18.75">
      <c r="A59" s="21" t="s">
        <v>104</v>
      </c>
      <c r="B59" s="19">
        <v>555940632</v>
      </c>
      <c r="C59" s="19">
        <v>386427684</v>
      </c>
      <c r="D59" s="19">
        <v>9777240</v>
      </c>
      <c r="E59" s="43">
        <v>128368270</v>
      </c>
      <c r="F59" s="43">
        <v>9228753</v>
      </c>
      <c r="G59" s="43">
        <v>4287231</v>
      </c>
      <c r="H59" s="43">
        <v>12592127</v>
      </c>
      <c r="I59" s="43">
        <v>23055704</v>
      </c>
      <c r="J59" s="43">
        <v>3042255</v>
      </c>
      <c r="K59" s="26">
        <v>8847354</v>
      </c>
      <c r="L59" s="26">
        <v>9264117</v>
      </c>
      <c r="M59" s="26">
        <v>27956498</v>
      </c>
      <c r="N59" s="26">
        <v>0</v>
      </c>
      <c r="O59" s="26">
        <v>3184162</v>
      </c>
      <c r="P59" s="23" t="s">
        <v>105</v>
      </c>
    </row>
    <row r="60" spans="1:16" ht="16.5">
      <c r="A60" s="27" t="s">
        <v>106</v>
      </c>
      <c r="B60" s="28">
        <v>2297123223</v>
      </c>
      <c r="C60" s="28">
        <v>830578431</v>
      </c>
      <c r="D60" s="28">
        <v>303000063</v>
      </c>
      <c r="E60" s="46">
        <f t="shared" ref="E60:J60" si="10">SUM(E44:E59)</f>
        <v>830938144</v>
      </c>
      <c r="F60" s="46">
        <f t="shared" si="10"/>
        <v>516986074</v>
      </c>
      <c r="G60" s="46">
        <f t="shared" si="10"/>
        <v>610204396</v>
      </c>
      <c r="H60" s="46">
        <f t="shared" si="10"/>
        <v>452825265</v>
      </c>
      <c r="I60" s="46">
        <f t="shared" si="10"/>
        <v>320333496</v>
      </c>
      <c r="J60" s="46">
        <f t="shared" si="10"/>
        <v>158718088</v>
      </c>
      <c r="K60" s="30">
        <f>SUM(K45:K59)</f>
        <v>186920863</v>
      </c>
      <c r="L60" s="30">
        <f>SUM(L45:L59)</f>
        <v>50602070</v>
      </c>
      <c r="M60" s="30">
        <f>SUM(M46:M59)</f>
        <v>158416532</v>
      </c>
      <c r="N60" s="30">
        <f>SUM(N46:N59)</f>
        <v>259516676</v>
      </c>
      <c r="O60" s="30">
        <f>SUM(O46:O59)</f>
        <v>130014374</v>
      </c>
      <c r="P60" s="44" t="s">
        <v>107</v>
      </c>
    </row>
    <row r="61" spans="1:16" ht="16.5">
      <c r="A61" s="21"/>
      <c r="B61" s="21"/>
      <c r="C61" s="21"/>
      <c r="D61" s="21"/>
      <c r="E61" s="21"/>
      <c r="F61" s="32"/>
      <c r="G61" s="21"/>
      <c r="H61" s="21"/>
      <c r="I61" s="21"/>
      <c r="J61" s="38"/>
      <c r="K61" s="22"/>
      <c r="L61" s="22"/>
      <c r="M61" s="22"/>
      <c r="N61" s="22"/>
      <c r="O61" s="22"/>
      <c r="P61" s="33"/>
    </row>
    <row r="62" spans="1:16" ht="16.5">
      <c r="A62" s="27" t="s">
        <v>108</v>
      </c>
      <c r="B62" s="28">
        <v>14381210959</v>
      </c>
      <c r="C62" s="28">
        <v>5018291192</v>
      </c>
      <c r="D62" s="28">
        <v>4472398917</v>
      </c>
      <c r="E62" s="30">
        <f t="shared" ref="E62:J62" si="11">E60+E37</f>
        <v>5080871073.1818228</v>
      </c>
      <c r="F62" s="30">
        <f t="shared" si="11"/>
        <v>5277873367</v>
      </c>
      <c r="G62" s="30">
        <f t="shared" si="11"/>
        <v>3883554674</v>
      </c>
      <c r="H62" s="30">
        <f t="shared" si="11"/>
        <v>2944081133</v>
      </c>
      <c r="I62" s="30">
        <f t="shared" si="11"/>
        <v>2613748639</v>
      </c>
      <c r="J62" s="30">
        <f t="shared" si="11"/>
        <v>2145784370</v>
      </c>
      <c r="K62" s="30">
        <f>K60+K37+K41</f>
        <v>1912540501</v>
      </c>
      <c r="L62" s="30">
        <f>L60+L37+L41</f>
        <v>1707137749</v>
      </c>
      <c r="M62" s="30">
        <f>M60+M37+M41</f>
        <v>1800679411</v>
      </c>
      <c r="N62" s="30">
        <f>N60+N37+N41</f>
        <v>1931430750</v>
      </c>
      <c r="O62" s="30">
        <f>O60+O37+O41</f>
        <v>1926451811</v>
      </c>
      <c r="P62" s="44" t="s">
        <v>109</v>
      </c>
    </row>
    <row r="64" spans="1:16" hidden="1">
      <c r="H64" s="51"/>
      <c r="I64" s="51">
        <f t="shared" ref="I64:N64" si="12">I62-J28</f>
        <v>462824174</v>
      </c>
      <c r="J64" s="51">
        <f t="shared" si="12"/>
        <v>239048968</v>
      </c>
      <c r="K64" s="51">
        <f t="shared" si="12"/>
        <v>205819515</v>
      </c>
      <c r="L64" s="51">
        <f t="shared" si="12"/>
        <v>-89254736</v>
      </c>
      <c r="M64" s="51">
        <f t="shared" si="12"/>
        <v>-158707837</v>
      </c>
      <c r="N64" s="51">
        <f t="shared" si="12"/>
        <v>4978940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2022-02-02T11:44:28Z</dcterms:created>
  <dcterms:modified xsi:type="dcterms:W3CDTF">2022-02-02T11:45:04Z</dcterms:modified>
</cp:coreProperties>
</file>